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btułowicz Sonia\Desktop\PRZETARGI-AGA\2024 rok - POSTEPOWANIA\2024 - SWZ\OG.271.3.2024 - sprzatanie\"/>
    </mc:Choice>
  </mc:AlternateContent>
  <xr:revisionPtr revIDLastSave="0" documentId="13_ncr:1_{6A053802-1C73-4495-947B-426D9EED7B1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3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6" i="3" l="1"/>
  <c r="J76" i="3"/>
  <c r="I76" i="3"/>
  <c r="H76" i="3"/>
  <c r="G76" i="3"/>
  <c r="F76" i="3"/>
  <c r="D76" i="3"/>
  <c r="C76" i="3"/>
  <c r="E76" i="3"/>
  <c r="G47" i="3"/>
  <c r="G46" i="3"/>
  <c r="G42" i="3" l="1"/>
  <c r="G43" i="3"/>
  <c r="G44" i="3"/>
  <c r="G45" i="3"/>
  <c r="G41" i="3"/>
  <c r="G24" i="3" l="1"/>
  <c r="G25" i="3"/>
  <c r="G26" i="3"/>
  <c r="G33" i="3"/>
  <c r="G13" i="3"/>
  <c r="K12" i="3"/>
  <c r="G12" i="3"/>
  <c r="K11" i="3"/>
  <c r="G11" i="3"/>
  <c r="G21" i="3"/>
  <c r="G20" i="3"/>
  <c r="G38" i="3"/>
  <c r="G23" i="3"/>
  <c r="K22" i="3"/>
  <c r="G22" i="3"/>
  <c r="J50" i="3" l="1"/>
  <c r="G50" i="3"/>
  <c r="G55" i="3"/>
  <c r="G54" i="3"/>
  <c r="J53" i="3"/>
  <c r="G53" i="3"/>
  <c r="G64" i="3"/>
  <c r="G63" i="3"/>
  <c r="G65" i="3"/>
  <c r="G62" i="3"/>
  <c r="G61" i="3"/>
  <c r="G59" i="3"/>
  <c r="G60" i="3"/>
  <c r="J30" i="3"/>
  <c r="K30" i="3"/>
  <c r="G30" i="3"/>
  <c r="G29" i="3"/>
  <c r="G8" i="3"/>
  <c r="G19" i="3"/>
  <c r="G28" i="3"/>
  <c r="G27" i="3"/>
  <c r="G17" i="3"/>
  <c r="G18" i="3"/>
  <c r="A9" i="3" l="1"/>
  <c r="A10" i="3" s="1"/>
  <c r="A11" i="3" s="1"/>
  <c r="A12" i="3" s="1"/>
  <c r="A16" i="3" s="1"/>
  <c r="A61" i="3" l="1"/>
  <c r="A62" i="3" s="1"/>
  <c r="A63" i="3" s="1"/>
  <c r="A64" i="3" s="1"/>
  <c r="A65" i="3" s="1"/>
  <c r="A17" i="3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l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</calcChain>
</file>

<file path=xl/sharedStrings.xml><?xml version="1.0" encoding="utf-8"?>
<sst xmlns="http://schemas.openxmlformats.org/spreadsheetml/2006/main" count="84" uniqueCount="84">
  <si>
    <t>3 Maja 77</t>
  </si>
  <si>
    <t>Ceramiczna 27</t>
  </si>
  <si>
    <t>Komorowska 15</t>
  </si>
  <si>
    <t>Kraszewskiego 40</t>
  </si>
  <si>
    <t>Łączniczek AK 8</t>
  </si>
  <si>
    <t>Łączniczek AK 11</t>
  </si>
  <si>
    <t>Mickiewicza 7</t>
  </si>
  <si>
    <t>Niklowa 4</t>
  </si>
  <si>
    <t>Promyka 2</t>
  </si>
  <si>
    <t>Pułaskiego 2</t>
  </si>
  <si>
    <t>Pułaskiego 6</t>
  </si>
  <si>
    <t>Słowackiego 34</t>
  </si>
  <si>
    <t>Słowackiego 36</t>
  </si>
  <si>
    <t>Srebrna 24</t>
  </si>
  <si>
    <t>Studzienna 35</t>
  </si>
  <si>
    <t>Studzienna 39</t>
  </si>
  <si>
    <t>Szkolna 6/8</t>
  </si>
  <si>
    <t>Targowa 2</t>
  </si>
  <si>
    <t>Targowa 4</t>
  </si>
  <si>
    <t>Tuwima 18</t>
  </si>
  <si>
    <t>Tuwima 20</t>
  </si>
  <si>
    <t>Tuwima 22</t>
  </si>
  <si>
    <t>Tuwima 24</t>
  </si>
  <si>
    <t>Tuwima 26</t>
  </si>
  <si>
    <t>Niecała 15</t>
  </si>
  <si>
    <t>Stalowa 26</t>
  </si>
  <si>
    <t>Sienkiewicza 5</t>
  </si>
  <si>
    <t>Studzienna 2</t>
  </si>
  <si>
    <t>Studzienna 4</t>
  </si>
  <si>
    <t>Lp.</t>
  </si>
  <si>
    <t>Brwinów</t>
  </si>
  <si>
    <t>Kolejowa 1B</t>
  </si>
  <si>
    <t>Kolejowa 1C</t>
  </si>
  <si>
    <t>Grodziska 8</t>
  </si>
  <si>
    <t>Milanówek</t>
  </si>
  <si>
    <t>Bliska 5</t>
  </si>
  <si>
    <t>Jedwabna 2</t>
  </si>
  <si>
    <t>Na Skraju 2</t>
  </si>
  <si>
    <t>Na Skraju 4</t>
  </si>
  <si>
    <t>Grodzisk Maz.</t>
  </si>
  <si>
    <t>Wiklinowa 9</t>
  </si>
  <si>
    <t xml:space="preserve">Pruszków </t>
  </si>
  <si>
    <t>ADRES NIERUCHOMOŚCI</t>
  </si>
  <si>
    <t xml:space="preserve">ilość kondygnacji </t>
  </si>
  <si>
    <t>ilość klatek schodowych</t>
  </si>
  <si>
    <t>TEREN</t>
  </si>
  <si>
    <t>BUDYNEK</t>
  </si>
  <si>
    <r>
      <t>Powierzchnia komunikacji klatek  (bieg +podest) -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</si>
  <si>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Powierzchnia korytarzy piwnicznych, wózkarni -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</si>
  <si>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Powierzchnia okien klatek schodowych -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</si>
  <si>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  Powierzchnia garaży podziemnych/komunikacja -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</si>
  <si>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Chodniki wraz z dojściem do budynku -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</si>
  <si>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Powierzchnia pozostała np. plac zabaw, parking -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</si>
  <si>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Kościelna 9 bud. I</t>
  </si>
  <si>
    <t xml:space="preserve">                    bud. II</t>
  </si>
  <si>
    <r>
      <t>powierzchnia użytkowa budynku - m</t>
    </r>
    <r>
      <rPr>
        <vertAlign val="superscript"/>
        <sz val="11"/>
        <color rgb="FF000000"/>
        <rFont val="Calibri"/>
        <family val="2"/>
        <charset val="238"/>
      </rPr>
      <t>2</t>
    </r>
  </si>
  <si>
    <t>Studzienna 8</t>
  </si>
  <si>
    <t>Studzienna 10</t>
  </si>
  <si>
    <t>Studzienna 12</t>
  </si>
  <si>
    <t>Studzienna 14</t>
  </si>
  <si>
    <t>Studzienna 16</t>
  </si>
  <si>
    <t>3 Maja 33</t>
  </si>
  <si>
    <t>Prusa 45</t>
  </si>
  <si>
    <t>podsumowanie</t>
  </si>
  <si>
    <t>Łączniczek AK 7</t>
  </si>
  <si>
    <t>Lisieckiego 2A</t>
  </si>
  <si>
    <t>Lisieckiego 2B</t>
  </si>
  <si>
    <t>36 P.P. Legii Akademickiej 15</t>
  </si>
  <si>
    <t>Piłsudskiego 21D</t>
  </si>
  <si>
    <t>Piłsudskiego 23C</t>
  </si>
  <si>
    <t>Bliska 1C</t>
  </si>
  <si>
    <t>Bliska 1A</t>
  </si>
  <si>
    <t>Bliska 1B</t>
  </si>
  <si>
    <t>Zakątna 2</t>
  </si>
  <si>
    <t>Pruszków</t>
  </si>
  <si>
    <t>/2024</t>
  </si>
  <si>
    <t>Mickiewicza 6</t>
  </si>
  <si>
    <t>3 Maja 52</t>
  </si>
  <si>
    <t>Stalowa 11</t>
  </si>
  <si>
    <t>Ołówkowa 22</t>
  </si>
  <si>
    <t>OG.271.3.2024 - zadanie nr 2</t>
  </si>
  <si>
    <t xml:space="preserve">Wykaz nieruchomości obejmujących budynki oraz tereny zewnętrzne stanowiące własność </t>
  </si>
  <si>
    <t>przez TBS „Zieleń Miejska” Sp. z o.o.</t>
  </si>
  <si>
    <t>Załącznik Nr 2.2 do Umowy Nr …………………../2021 z dnia 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</si>
</sst>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3" xfId="0" applyBorder="1"/>
    <xf numFmtId="0" fontId="2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textRotation="90"/>
    </xf>
    <xf numFmtId="0" fontId="0" fillId="0" borderId="1" xfId="0" applyBorder="1" applyAlignment="1">
      <alignment textRotation="90" wrapText="1"/>
    </xf>
    <xf numFmtId="0" fontId="4" fillId="0" borderId="1" xfId="0" applyFont="1" applyBorder="1" applyAlignment="1">
      <alignment horizontal="center" vertical="center" textRotation="90" wrapText="1"/>
    </xf>
    <xf numFmtId="2" fontId="0" fillId="0" borderId="1" xfId="0" applyNumberFormat="1" applyBorder="1"/>
    <xf numFmtId="2" fontId="0" fillId="0" borderId="0" xfId="0" applyNumberFormat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2" fontId="0" fillId="0" borderId="1" xfId="0" applyNumberFormat="1" applyBorder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/>
    <xf numFmtId="0" fontId="0" fillId="0" borderId="2" xfId="0" applyBorder="1"/>
    <xf numFmtId="0" fontId="8" fillId="0" borderId="2" xfId="0" applyFont="1" applyBorder="1"/>
    <xf numFmtId="2" fontId="8" fillId="0" borderId="2" xfId="0" applyNumberFormat="1" applyFont="1" applyBorder="1"/>
    <xf numFmtId="2" fontId="0" fillId="0" borderId="4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right"/>
    </xf>
    <xf numFmtId="2" fontId="0" fillId="0" borderId="7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2" fontId="0" fillId="0" borderId="4" xfId="0" applyNumberFormat="1" applyBorder="1"/>
    <xf numFmtId="2" fontId="0" fillId="0" borderId="2" xfId="0" applyNumberFormat="1" applyBorder="1"/>
    <xf numFmtId="2" fontId="0" fillId="0" borderId="4" xfId="0" applyNumberFormat="1" applyBorder="1" applyAlignment="1">
      <alignment horizontal="right" vertical="center"/>
    </xf>
    <xf numFmtId="2" fontId="0" fillId="0" borderId="2" xfId="0" applyNumberFormat="1" applyBorder="1" applyAlignment="1">
      <alignment horizontal="right" vertical="center"/>
    </xf>
    <xf numFmtId="0" fontId="7" fillId="0" borderId="6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2" fontId="0" fillId="0" borderId="4" xfId="0" applyNumberFormat="1" applyBorder="1" applyAlignment="1">
      <alignment vertical="center"/>
    </xf>
    <xf numFmtId="2" fontId="0" fillId="0" borderId="2" xfId="0" applyNumberFormat="1" applyBorder="1" applyAlignment="1">
      <alignment vertical="center"/>
    </xf>
    <xf numFmtId="2" fontId="0" fillId="0" borderId="7" xfId="0" applyNumberForma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8"/>
  <sheetViews>
    <sheetView tabSelected="1" view="pageBreakPreview" zoomScaleNormal="100" zoomScaleSheetLayoutView="100" workbookViewId="0">
      <selection activeCell="D1" sqref="D1"/>
    </sheetView>
  </sheetViews>
  <sheetFormatPr defaultRowHeight="15" x14ac:dyDescent="0.25"/>
  <cols>
    <col min="2" max="2" width="27.28515625" customWidth="1"/>
    <col min="3" max="3" width="14.140625" customWidth="1"/>
    <col min="4" max="4" width="10" customWidth="1"/>
    <col min="5" max="5" width="9.5703125" customWidth="1"/>
    <col min="6" max="6" width="11.5703125" customWidth="1"/>
    <col min="7" max="7" width="10" customWidth="1"/>
    <col min="8" max="8" width="9.85546875" customWidth="1"/>
  </cols>
  <sheetData>
    <row r="1" spans="1:14" ht="37.5" customHeight="1" x14ac:dyDescent="0.25">
      <c r="B1" t="s">
        <v>80</v>
      </c>
      <c r="F1" t="s">
        <v>83</v>
      </c>
      <c r="I1" t="s">
        <v>75</v>
      </c>
    </row>
    <row r="2" spans="1:14" ht="24.75" customHeight="1" x14ac:dyDescent="0.25">
      <c r="B2" s="13" t="s">
        <v>81</v>
      </c>
      <c r="C2" s="13"/>
      <c r="D2" s="12"/>
      <c r="E2" s="12"/>
      <c r="F2" s="12"/>
      <c r="G2" s="12"/>
      <c r="H2" s="12"/>
      <c r="I2" s="12"/>
      <c r="J2" s="12"/>
      <c r="K2" s="12"/>
    </row>
    <row r="3" spans="1:14" x14ac:dyDescent="0.25">
      <c r="B3" s="20" t="s">
        <v>82</v>
      </c>
    </row>
    <row r="4" spans="1:14" x14ac:dyDescent="0.25">
      <c r="A4" s="30" t="s">
        <v>29</v>
      </c>
      <c r="B4" s="29" t="s">
        <v>42</v>
      </c>
      <c r="C4" s="37" t="s">
        <v>46</v>
      </c>
      <c r="D4" s="37"/>
      <c r="E4" s="37"/>
      <c r="F4" s="37"/>
      <c r="G4" s="37"/>
      <c r="H4" s="37"/>
      <c r="I4" s="37"/>
      <c r="J4" s="30" t="s">
        <v>45</v>
      </c>
      <c r="K4" s="30"/>
    </row>
    <row r="5" spans="1:14" ht="110.25" customHeight="1" x14ac:dyDescent="0.25">
      <c r="A5" s="30"/>
      <c r="B5" s="29"/>
      <c r="C5" s="8" t="s">
        <v>55</v>
      </c>
      <c r="D5" s="6" t="s">
        <v>43</v>
      </c>
      <c r="E5" s="7" t="s">
        <v>44</v>
      </c>
      <c r="F5" s="7" t="s">
        <v>47</v>
      </c>
      <c r="G5" s="7" t="s">
        <v>48</v>
      </c>
      <c r="H5" s="7" t="s">
        <v>49</v>
      </c>
      <c r="I5" s="7" t="s">
        <v>50</v>
      </c>
      <c r="J5" s="7" t="s">
        <v>51</v>
      </c>
      <c r="K5" s="7" t="s">
        <v>52</v>
      </c>
      <c r="M5" s="10"/>
    </row>
    <row r="6" spans="1:14" ht="20.25" customHeight="1" x14ac:dyDescent="0.25">
      <c r="A6" s="35" t="s">
        <v>41</v>
      </c>
      <c r="B6" s="36"/>
      <c r="C6" s="3"/>
      <c r="D6" s="1"/>
      <c r="E6" s="1"/>
      <c r="F6" s="1"/>
      <c r="G6" s="1"/>
      <c r="H6" s="1"/>
      <c r="I6" s="1"/>
      <c r="J6" s="1"/>
      <c r="K6" s="1"/>
    </row>
    <row r="7" spans="1:14" x14ac:dyDescent="0.25">
      <c r="A7" s="4"/>
      <c r="B7" s="5"/>
      <c r="C7" s="3"/>
      <c r="D7" s="1"/>
      <c r="E7" s="1"/>
      <c r="F7" s="1"/>
      <c r="G7" s="1"/>
      <c r="H7" s="1"/>
      <c r="I7" s="9"/>
      <c r="J7" s="1"/>
      <c r="K7" s="1"/>
    </row>
    <row r="8" spans="1:14" x14ac:dyDescent="0.25">
      <c r="A8" s="15">
        <v>1</v>
      </c>
      <c r="B8" s="2" t="s">
        <v>0</v>
      </c>
      <c r="C8" s="1">
        <v>684.78</v>
      </c>
      <c r="D8" s="1">
        <v>3</v>
      </c>
      <c r="E8" s="1">
        <v>1</v>
      </c>
      <c r="F8" s="9">
        <v>102.39</v>
      </c>
      <c r="G8" s="9">
        <f>28.88+4.4</f>
        <v>33.28</v>
      </c>
      <c r="H8" s="9">
        <v>4.05</v>
      </c>
      <c r="I8" s="9">
        <v>154.80000000000001</v>
      </c>
      <c r="J8" s="9">
        <v>127</v>
      </c>
      <c r="K8" s="9">
        <v>178</v>
      </c>
    </row>
    <row r="9" spans="1:14" x14ac:dyDescent="0.25">
      <c r="A9" s="15">
        <f>A8+1</f>
        <v>2</v>
      </c>
      <c r="B9" s="2" t="s">
        <v>65</v>
      </c>
      <c r="C9" s="9">
        <v>1283.4000000000001</v>
      </c>
      <c r="D9" s="1">
        <v>3</v>
      </c>
      <c r="E9" s="1">
        <v>3</v>
      </c>
      <c r="F9" s="9">
        <v>141.30000000000001</v>
      </c>
      <c r="G9" s="9">
        <v>9.6</v>
      </c>
      <c r="H9" s="9">
        <v>12.61</v>
      </c>
      <c r="I9" s="9"/>
      <c r="J9" s="9"/>
      <c r="K9" s="31">
        <v>2197.9</v>
      </c>
    </row>
    <row r="10" spans="1:14" x14ac:dyDescent="0.25">
      <c r="A10" s="15">
        <f t="shared" ref="A10:A40" si="0">A9+1</f>
        <v>3</v>
      </c>
      <c r="B10" s="2" t="s">
        <v>66</v>
      </c>
      <c r="C10" s="9">
        <v>1283.4000000000001</v>
      </c>
      <c r="D10" s="1">
        <v>3</v>
      </c>
      <c r="E10" s="1">
        <v>3</v>
      </c>
      <c r="F10" s="9">
        <v>141.30000000000001</v>
      </c>
      <c r="G10" s="9">
        <v>9.6</v>
      </c>
      <c r="H10" s="9">
        <v>12.61</v>
      </c>
      <c r="I10" s="9"/>
      <c r="J10" s="9"/>
      <c r="K10" s="32"/>
    </row>
    <row r="11" spans="1:14" x14ac:dyDescent="0.25">
      <c r="A11" s="15">
        <f t="shared" si="0"/>
        <v>4</v>
      </c>
      <c r="B11" s="2" t="s">
        <v>1</v>
      </c>
      <c r="C11" s="1">
        <v>5455.38</v>
      </c>
      <c r="D11" s="1">
        <v>4</v>
      </c>
      <c r="E11" s="1">
        <v>9</v>
      </c>
      <c r="F11" s="9">
        <v>688.7</v>
      </c>
      <c r="G11" s="9">
        <f>202.14+79.04</f>
        <v>281.18</v>
      </c>
      <c r="H11" s="9">
        <v>84.24</v>
      </c>
      <c r="I11" s="9"/>
      <c r="J11" s="9">
        <v>1250</v>
      </c>
      <c r="K11" s="9">
        <f>1320+160</f>
        <v>1480</v>
      </c>
    </row>
    <row r="12" spans="1:14" x14ac:dyDescent="0.25">
      <c r="A12" s="15">
        <f t="shared" si="0"/>
        <v>5</v>
      </c>
      <c r="B12" s="2" t="s">
        <v>2</v>
      </c>
      <c r="C12" s="1">
        <v>938.63</v>
      </c>
      <c r="D12" s="1">
        <v>4.5</v>
      </c>
      <c r="E12" s="1">
        <v>1</v>
      </c>
      <c r="F12" s="9">
        <v>116.55</v>
      </c>
      <c r="G12" s="9">
        <f>6.65+2.34</f>
        <v>8.99</v>
      </c>
      <c r="H12" s="9">
        <v>11.16</v>
      </c>
      <c r="I12" s="38">
        <v>364</v>
      </c>
      <c r="J12" s="33">
        <v>160</v>
      </c>
      <c r="K12" s="33">
        <f>130+57</f>
        <v>187</v>
      </c>
      <c r="N12" s="14"/>
    </row>
    <row r="13" spans="1:14" x14ac:dyDescent="0.25">
      <c r="A13" s="15">
        <v>6</v>
      </c>
      <c r="B13" s="2" t="s">
        <v>7</v>
      </c>
      <c r="C13" s="1">
        <v>613.87</v>
      </c>
      <c r="D13" s="1">
        <v>3</v>
      </c>
      <c r="E13" s="1">
        <v>1</v>
      </c>
      <c r="F13" s="9">
        <v>90.88</v>
      </c>
      <c r="G13" s="9">
        <f>20.59+5.71</f>
        <v>26.3</v>
      </c>
      <c r="H13" s="9">
        <v>10.94</v>
      </c>
      <c r="I13" s="39"/>
      <c r="J13" s="34"/>
      <c r="K13" s="34"/>
    </row>
    <row r="14" spans="1:14" x14ac:dyDescent="0.25">
      <c r="A14" s="15">
        <v>7</v>
      </c>
      <c r="B14" s="2" t="s">
        <v>53</v>
      </c>
      <c r="C14" s="9">
        <v>973.8</v>
      </c>
      <c r="D14" s="1">
        <v>4</v>
      </c>
      <c r="E14" s="1">
        <v>1</v>
      </c>
      <c r="F14" s="9">
        <v>106.8</v>
      </c>
      <c r="G14" s="9">
        <v>37.9</v>
      </c>
      <c r="H14" s="9">
        <v>4.62</v>
      </c>
      <c r="I14" s="9"/>
      <c r="J14" s="33">
        <v>120</v>
      </c>
      <c r="K14" s="9"/>
    </row>
    <row r="15" spans="1:14" x14ac:dyDescent="0.25">
      <c r="A15" s="15"/>
      <c r="B15" s="2" t="s">
        <v>54</v>
      </c>
      <c r="C15" s="9">
        <v>240.9</v>
      </c>
      <c r="D15" s="1">
        <v>2</v>
      </c>
      <c r="E15" s="1">
        <v>1</v>
      </c>
      <c r="F15" s="9">
        <v>29.1</v>
      </c>
      <c r="G15" s="9">
        <v>18.5</v>
      </c>
      <c r="H15" s="9">
        <v>1.93</v>
      </c>
      <c r="I15" s="9"/>
      <c r="J15" s="34"/>
      <c r="K15" s="9"/>
    </row>
    <row r="16" spans="1:14" x14ac:dyDescent="0.25">
      <c r="A16" s="15">
        <f>A14+1</f>
        <v>8</v>
      </c>
      <c r="B16" s="2" t="s">
        <v>3</v>
      </c>
      <c r="C16" s="1">
        <v>883.98</v>
      </c>
      <c r="D16" s="1">
        <v>5</v>
      </c>
      <c r="E16" s="1">
        <v>1</v>
      </c>
      <c r="F16" s="9">
        <v>102.37</v>
      </c>
      <c r="G16" s="9">
        <v>34.020000000000003</v>
      </c>
      <c r="H16" s="9">
        <v>6.12</v>
      </c>
      <c r="I16" s="9"/>
      <c r="J16" s="9">
        <v>240</v>
      </c>
      <c r="K16" s="9"/>
    </row>
    <row r="17" spans="1:11" x14ac:dyDescent="0.25">
      <c r="A17" s="15">
        <f t="shared" si="0"/>
        <v>9</v>
      </c>
      <c r="B17" s="2" t="s">
        <v>4</v>
      </c>
      <c r="C17" s="1">
        <v>2403.69</v>
      </c>
      <c r="D17" s="1">
        <v>4</v>
      </c>
      <c r="E17" s="1">
        <v>5</v>
      </c>
      <c r="F17" s="9">
        <v>446.61</v>
      </c>
      <c r="G17" s="9">
        <f>136.76+75.96</f>
        <v>212.71999999999997</v>
      </c>
      <c r="H17" s="9">
        <v>41.85</v>
      </c>
      <c r="I17" s="9"/>
      <c r="J17" s="9">
        <v>283</v>
      </c>
      <c r="K17" s="9">
        <v>602</v>
      </c>
    </row>
    <row r="18" spans="1:11" x14ac:dyDescent="0.25">
      <c r="A18" s="15">
        <f t="shared" si="0"/>
        <v>10</v>
      </c>
      <c r="B18" s="2" t="s">
        <v>5</v>
      </c>
      <c r="C18" s="1">
        <v>967.42</v>
      </c>
      <c r="D18" s="1">
        <v>3</v>
      </c>
      <c r="E18" s="1">
        <v>1</v>
      </c>
      <c r="F18" s="9">
        <v>233.42</v>
      </c>
      <c r="G18" s="9">
        <f>19.41+4.53</f>
        <v>23.94</v>
      </c>
      <c r="H18" s="9">
        <v>17</v>
      </c>
      <c r="I18" s="9">
        <v>150.4</v>
      </c>
      <c r="J18" s="9">
        <v>162.5</v>
      </c>
      <c r="K18" s="9">
        <v>180.4</v>
      </c>
    </row>
    <row r="19" spans="1:11" x14ac:dyDescent="0.25">
      <c r="A19" s="15">
        <f t="shared" si="0"/>
        <v>11</v>
      </c>
      <c r="B19" s="2" t="s">
        <v>8</v>
      </c>
      <c r="C19" s="9">
        <v>960.2</v>
      </c>
      <c r="D19" s="1">
        <v>3.5</v>
      </c>
      <c r="E19" s="1">
        <v>2</v>
      </c>
      <c r="F19" s="9">
        <v>134</v>
      </c>
      <c r="G19" s="9">
        <f>46.3+20.5</f>
        <v>66.8</v>
      </c>
      <c r="H19" s="9">
        <v>9.9</v>
      </c>
      <c r="I19" s="9"/>
      <c r="J19" s="9">
        <v>15</v>
      </c>
      <c r="K19" s="9">
        <v>494</v>
      </c>
    </row>
    <row r="20" spans="1:11" x14ac:dyDescent="0.25">
      <c r="A20" s="15">
        <f t="shared" si="0"/>
        <v>12</v>
      </c>
      <c r="B20" s="2" t="s">
        <v>9</v>
      </c>
      <c r="C20" s="1">
        <v>2077.8000000000002</v>
      </c>
      <c r="D20" s="1">
        <v>4.5</v>
      </c>
      <c r="E20" s="1">
        <v>2</v>
      </c>
      <c r="F20" s="9">
        <v>169.2</v>
      </c>
      <c r="G20" s="9">
        <f>65.4+13.4</f>
        <v>78.800000000000011</v>
      </c>
      <c r="H20" s="9">
        <v>5.4</v>
      </c>
      <c r="I20" s="9"/>
      <c r="J20" s="9">
        <v>375.1</v>
      </c>
      <c r="K20" s="9">
        <v>680.8</v>
      </c>
    </row>
    <row r="21" spans="1:11" x14ac:dyDescent="0.25">
      <c r="A21" s="15">
        <f t="shared" si="0"/>
        <v>13</v>
      </c>
      <c r="B21" s="2" t="s">
        <v>10</v>
      </c>
      <c r="C21" s="1">
        <v>1563.8</v>
      </c>
      <c r="D21" s="1">
        <v>4.5</v>
      </c>
      <c r="E21" s="1">
        <v>2</v>
      </c>
      <c r="F21" s="9">
        <v>121</v>
      </c>
      <c r="G21" s="9">
        <f>74.28</f>
        <v>74.28</v>
      </c>
      <c r="H21" s="9">
        <v>15.12</v>
      </c>
      <c r="I21" s="9"/>
      <c r="J21" s="9">
        <v>247.7</v>
      </c>
      <c r="K21" s="9">
        <v>64.8</v>
      </c>
    </row>
    <row r="22" spans="1:11" x14ac:dyDescent="0.25">
      <c r="A22" s="15">
        <f t="shared" si="0"/>
        <v>14</v>
      </c>
      <c r="B22" s="2" t="s">
        <v>11</v>
      </c>
      <c r="C22" s="1">
        <v>555.45000000000005</v>
      </c>
      <c r="D22" s="1">
        <v>3</v>
      </c>
      <c r="E22" s="1">
        <v>1</v>
      </c>
      <c r="F22" s="9">
        <v>79.45</v>
      </c>
      <c r="G22" s="9">
        <f>31.38+1.44</f>
        <v>32.82</v>
      </c>
      <c r="H22" s="9">
        <v>4.8600000000000003</v>
      </c>
      <c r="I22" s="9"/>
      <c r="J22" s="26">
        <v>182</v>
      </c>
      <c r="K22" s="26">
        <f>34+35</f>
        <v>69</v>
      </c>
    </row>
    <row r="23" spans="1:11" x14ac:dyDescent="0.25">
      <c r="A23" s="15">
        <f t="shared" si="0"/>
        <v>15</v>
      </c>
      <c r="B23" s="2" t="s">
        <v>12</v>
      </c>
      <c r="C23" s="1">
        <v>555.45000000000005</v>
      </c>
      <c r="D23" s="1">
        <v>3</v>
      </c>
      <c r="E23" s="1">
        <v>1</v>
      </c>
      <c r="F23" s="9">
        <v>79.45</v>
      </c>
      <c r="G23" s="9">
        <f>31.38+1.44</f>
        <v>32.82</v>
      </c>
      <c r="H23" s="9">
        <v>5.86</v>
      </c>
      <c r="I23" s="9"/>
      <c r="J23" s="28"/>
      <c r="K23" s="28"/>
    </row>
    <row r="24" spans="1:11" x14ac:dyDescent="0.25">
      <c r="A24" s="15">
        <f t="shared" si="0"/>
        <v>16</v>
      </c>
      <c r="B24" s="2" t="s">
        <v>13</v>
      </c>
      <c r="C24" s="1">
        <v>1519.21</v>
      </c>
      <c r="D24" s="1">
        <v>4</v>
      </c>
      <c r="E24" s="1">
        <v>3</v>
      </c>
      <c r="F24" s="9">
        <v>263.04000000000002</v>
      </c>
      <c r="G24" s="9">
        <f>100.67+17.64</f>
        <v>118.31</v>
      </c>
      <c r="H24" s="9">
        <v>29.88</v>
      </c>
      <c r="I24" s="9"/>
      <c r="J24" s="9">
        <v>641.65</v>
      </c>
      <c r="K24" s="9"/>
    </row>
    <row r="25" spans="1:11" x14ac:dyDescent="0.25">
      <c r="A25" s="15">
        <f t="shared" si="0"/>
        <v>17</v>
      </c>
      <c r="B25" s="2" t="s">
        <v>14</v>
      </c>
      <c r="C25" s="1">
        <v>806.91</v>
      </c>
      <c r="D25" s="1">
        <v>4</v>
      </c>
      <c r="E25" s="1">
        <v>1</v>
      </c>
      <c r="F25" s="9">
        <v>86.57</v>
      </c>
      <c r="G25" s="9">
        <f>25.28+15.89</f>
        <v>41.17</v>
      </c>
      <c r="H25" s="9">
        <v>8.64</v>
      </c>
      <c r="I25" s="9">
        <v>110.29</v>
      </c>
      <c r="J25" s="26">
        <v>556.19000000000005</v>
      </c>
      <c r="K25" s="26">
        <v>290.44</v>
      </c>
    </row>
    <row r="26" spans="1:11" x14ac:dyDescent="0.25">
      <c r="A26" s="15">
        <f t="shared" si="0"/>
        <v>18</v>
      </c>
      <c r="B26" s="2" t="s">
        <v>15</v>
      </c>
      <c r="C26" s="1">
        <v>2965.38</v>
      </c>
      <c r="D26" s="1">
        <v>4</v>
      </c>
      <c r="E26" s="1">
        <v>2</v>
      </c>
      <c r="F26" s="9">
        <v>412.86</v>
      </c>
      <c r="G26" s="9">
        <f>80.53+16.42</f>
        <v>96.95</v>
      </c>
      <c r="H26" s="9">
        <v>12.96</v>
      </c>
      <c r="I26" s="9">
        <v>253.69</v>
      </c>
      <c r="J26" s="28"/>
      <c r="K26" s="28"/>
    </row>
    <row r="27" spans="1:11" x14ac:dyDescent="0.25">
      <c r="A27" s="15">
        <f t="shared" si="0"/>
        <v>19</v>
      </c>
      <c r="B27" s="2" t="s">
        <v>16</v>
      </c>
      <c r="C27" s="1">
        <v>966.65</v>
      </c>
      <c r="D27" s="1">
        <v>3</v>
      </c>
      <c r="E27" s="1">
        <v>3</v>
      </c>
      <c r="F27" s="9">
        <v>204.38</v>
      </c>
      <c r="G27" s="9">
        <f>96.15+19.93</f>
        <v>116.08000000000001</v>
      </c>
      <c r="H27" s="9">
        <v>26.46</v>
      </c>
      <c r="I27" s="9"/>
      <c r="J27" s="26">
        <v>260</v>
      </c>
      <c r="K27" s="26">
        <v>520</v>
      </c>
    </row>
    <row r="28" spans="1:11" x14ac:dyDescent="0.25">
      <c r="A28" s="15">
        <f t="shared" si="0"/>
        <v>20</v>
      </c>
      <c r="B28" s="2" t="s">
        <v>6</v>
      </c>
      <c r="C28" s="1">
        <v>661.34</v>
      </c>
      <c r="D28" s="1">
        <v>3</v>
      </c>
      <c r="E28" s="1">
        <v>2</v>
      </c>
      <c r="F28" s="9">
        <v>136.26</v>
      </c>
      <c r="G28" s="9">
        <f>67.46+16.89</f>
        <v>84.35</v>
      </c>
      <c r="H28" s="9">
        <v>17.64</v>
      </c>
      <c r="I28" s="9"/>
      <c r="J28" s="28"/>
      <c r="K28" s="28"/>
    </row>
    <row r="29" spans="1:11" x14ac:dyDescent="0.25">
      <c r="A29" s="15">
        <f t="shared" si="0"/>
        <v>21</v>
      </c>
      <c r="B29" s="2" t="s">
        <v>17</v>
      </c>
      <c r="C29" s="9">
        <v>2599.1999999999998</v>
      </c>
      <c r="D29" s="1">
        <v>4</v>
      </c>
      <c r="E29" s="1">
        <v>4</v>
      </c>
      <c r="F29" s="9">
        <v>298.72000000000003</v>
      </c>
      <c r="G29" s="9">
        <f>180.14+13.92</f>
        <v>194.05999999999997</v>
      </c>
      <c r="H29" s="9">
        <v>55.8</v>
      </c>
      <c r="I29" s="9"/>
      <c r="J29" s="9">
        <v>354.7</v>
      </c>
      <c r="K29" s="9">
        <v>948</v>
      </c>
    </row>
    <row r="30" spans="1:11" x14ac:dyDescent="0.25">
      <c r="A30" s="15">
        <f t="shared" si="0"/>
        <v>22</v>
      </c>
      <c r="B30" s="2" t="s">
        <v>18</v>
      </c>
      <c r="C30" s="9">
        <v>2357.8000000000002</v>
      </c>
      <c r="D30" s="1">
        <v>4</v>
      </c>
      <c r="E30" s="1">
        <v>2</v>
      </c>
      <c r="F30" s="9">
        <v>294.16000000000003</v>
      </c>
      <c r="G30" s="9">
        <f>126.19+13.56</f>
        <v>139.75</v>
      </c>
      <c r="H30" s="9">
        <v>15.12</v>
      </c>
      <c r="I30" s="9"/>
      <c r="J30" s="9">
        <f>249+82</f>
        <v>331</v>
      </c>
      <c r="K30" s="9">
        <f>250+450</f>
        <v>700</v>
      </c>
    </row>
    <row r="31" spans="1:11" x14ac:dyDescent="0.25">
      <c r="A31" s="15">
        <f t="shared" si="0"/>
        <v>23</v>
      </c>
      <c r="B31" s="2" t="s">
        <v>19</v>
      </c>
      <c r="C31" s="1">
        <v>1131.25</v>
      </c>
      <c r="D31" s="1">
        <v>4</v>
      </c>
      <c r="E31" s="1">
        <v>1</v>
      </c>
      <c r="F31" s="9">
        <v>106.14</v>
      </c>
      <c r="G31" s="9">
        <v>44.06</v>
      </c>
      <c r="H31" s="9">
        <v>21.16</v>
      </c>
      <c r="I31" s="9"/>
      <c r="J31" s="26">
        <v>245</v>
      </c>
      <c r="K31" s="26">
        <v>502</v>
      </c>
    </row>
    <row r="32" spans="1:11" x14ac:dyDescent="0.25">
      <c r="A32" s="15">
        <f t="shared" si="0"/>
        <v>24</v>
      </c>
      <c r="B32" s="2" t="s">
        <v>20</v>
      </c>
      <c r="C32" s="1">
        <v>1131.25</v>
      </c>
      <c r="D32" s="1">
        <v>4</v>
      </c>
      <c r="E32" s="1">
        <v>1</v>
      </c>
      <c r="F32" s="9">
        <v>106.14</v>
      </c>
      <c r="G32" s="9">
        <v>44.06</v>
      </c>
      <c r="H32" s="9">
        <v>21.16</v>
      </c>
      <c r="I32" s="9"/>
      <c r="J32" s="27"/>
      <c r="K32" s="27"/>
    </row>
    <row r="33" spans="1:11" x14ac:dyDescent="0.25">
      <c r="A33" s="15">
        <f t="shared" si="0"/>
        <v>25</v>
      </c>
      <c r="B33" s="2" t="s">
        <v>21</v>
      </c>
      <c r="C33" s="1">
        <v>864.38</v>
      </c>
      <c r="D33" s="1">
        <v>4</v>
      </c>
      <c r="E33" s="1">
        <v>1</v>
      </c>
      <c r="F33" s="9">
        <v>76.760000000000005</v>
      </c>
      <c r="G33" s="9">
        <f>22.25+3.77</f>
        <v>26.02</v>
      </c>
      <c r="H33" s="9">
        <v>18.57</v>
      </c>
      <c r="I33" s="9"/>
      <c r="J33" s="27"/>
      <c r="K33" s="27"/>
    </row>
    <row r="34" spans="1:11" x14ac:dyDescent="0.25">
      <c r="A34" s="15">
        <f t="shared" si="0"/>
        <v>26</v>
      </c>
      <c r="B34" s="2" t="s">
        <v>22</v>
      </c>
      <c r="C34" s="1">
        <v>1131.25</v>
      </c>
      <c r="D34" s="1">
        <v>4</v>
      </c>
      <c r="E34" s="1">
        <v>1</v>
      </c>
      <c r="F34" s="9">
        <v>106.14</v>
      </c>
      <c r="G34" s="9">
        <v>44.06</v>
      </c>
      <c r="H34" s="9">
        <v>21.16</v>
      </c>
      <c r="I34" s="9"/>
      <c r="J34" s="27"/>
      <c r="K34" s="27"/>
    </row>
    <row r="35" spans="1:11" x14ac:dyDescent="0.25">
      <c r="A35" s="15">
        <f t="shared" si="0"/>
        <v>27</v>
      </c>
      <c r="B35" s="2" t="s">
        <v>23</v>
      </c>
      <c r="C35" s="1">
        <v>1131.25</v>
      </c>
      <c r="D35" s="1">
        <v>4</v>
      </c>
      <c r="E35" s="1">
        <v>1</v>
      </c>
      <c r="F35" s="9">
        <v>106.14</v>
      </c>
      <c r="G35" s="9">
        <v>44.06</v>
      </c>
      <c r="H35" s="9">
        <v>21.16</v>
      </c>
      <c r="I35" s="9"/>
      <c r="J35" s="28"/>
      <c r="K35" s="28"/>
    </row>
    <row r="36" spans="1:11" x14ac:dyDescent="0.25">
      <c r="A36" s="15">
        <f t="shared" si="0"/>
        <v>28</v>
      </c>
      <c r="B36" s="2" t="s">
        <v>24</v>
      </c>
      <c r="C36" s="1">
        <v>1312.42</v>
      </c>
      <c r="D36" s="1">
        <v>4</v>
      </c>
      <c r="E36" s="1">
        <v>3</v>
      </c>
      <c r="F36" s="9">
        <v>149.52000000000001</v>
      </c>
      <c r="G36" s="9">
        <v>52.16</v>
      </c>
      <c r="H36" s="9">
        <v>15.75</v>
      </c>
      <c r="I36" s="9"/>
      <c r="J36" s="9">
        <v>44</v>
      </c>
      <c r="K36" s="9">
        <v>469</v>
      </c>
    </row>
    <row r="37" spans="1:11" x14ac:dyDescent="0.25">
      <c r="A37" s="15">
        <f t="shared" si="0"/>
        <v>29</v>
      </c>
      <c r="B37" s="2" t="s">
        <v>25</v>
      </c>
      <c r="C37" s="1">
        <v>892.98</v>
      </c>
      <c r="D37" s="1">
        <v>4</v>
      </c>
      <c r="E37" s="1">
        <v>1</v>
      </c>
      <c r="F37" s="9">
        <v>113.88</v>
      </c>
      <c r="G37" s="9"/>
      <c r="H37" s="9">
        <v>15.33</v>
      </c>
      <c r="I37" s="9">
        <v>112.43</v>
      </c>
      <c r="J37" s="9">
        <v>162.24</v>
      </c>
      <c r="K37" s="9"/>
    </row>
    <row r="38" spans="1:11" x14ac:dyDescent="0.25">
      <c r="A38" s="15">
        <f t="shared" si="0"/>
        <v>30</v>
      </c>
      <c r="B38" s="2" t="s">
        <v>26</v>
      </c>
      <c r="C38" s="9">
        <v>4005</v>
      </c>
      <c r="D38" s="1">
        <v>4</v>
      </c>
      <c r="E38" s="1">
        <v>6</v>
      </c>
      <c r="F38" s="9">
        <v>543.83000000000004</v>
      </c>
      <c r="G38" s="9">
        <f>58.41</f>
        <v>58.41</v>
      </c>
      <c r="H38" s="9">
        <v>33.9</v>
      </c>
      <c r="I38" s="9">
        <v>753.37</v>
      </c>
      <c r="J38" s="9">
        <v>1165.7</v>
      </c>
      <c r="K38" s="9"/>
    </row>
    <row r="39" spans="1:11" x14ac:dyDescent="0.25">
      <c r="A39" s="15">
        <f t="shared" si="0"/>
        <v>31</v>
      </c>
      <c r="B39" s="2" t="s">
        <v>27</v>
      </c>
      <c r="C39" s="1">
        <v>993.14</v>
      </c>
      <c r="D39" s="1">
        <v>3</v>
      </c>
      <c r="E39" s="1">
        <v>2</v>
      </c>
      <c r="F39" s="9">
        <v>145.34</v>
      </c>
      <c r="G39" s="9"/>
      <c r="H39" s="9">
        <v>6.75</v>
      </c>
      <c r="I39" s="9"/>
      <c r="J39" s="24">
        <v>1363</v>
      </c>
      <c r="K39" s="24">
        <v>2445</v>
      </c>
    </row>
    <row r="40" spans="1:11" x14ac:dyDescent="0.25">
      <c r="A40" s="15">
        <f t="shared" si="0"/>
        <v>32</v>
      </c>
      <c r="B40" s="2" t="s">
        <v>28</v>
      </c>
      <c r="C40" s="1">
        <v>993.14</v>
      </c>
      <c r="D40" s="1">
        <v>3</v>
      </c>
      <c r="E40" s="1">
        <v>2</v>
      </c>
      <c r="F40" s="9">
        <v>145.34</v>
      </c>
      <c r="G40" s="9"/>
      <c r="H40" s="9">
        <v>6.75</v>
      </c>
      <c r="I40" s="9"/>
      <c r="J40" s="25"/>
      <c r="K40" s="25"/>
    </row>
    <row r="41" spans="1:11" x14ac:dyDescent="0.25">
      <c r="A41" s="15">
        <v>33</v>
      </c>
      <c r="B41" s="2" t="s">
        <v>56</v>
      </c>
      <c r="C41" s="1">
        <v>995.71</v>
      </c>
      <c r="D41" s="1">
        <v>3</v>
      </c>
      <c r="E41" s="1">
        <v>1</v>
      </c>
      <c r="F41" s="9">
        <v>287.11</v>
      </c>
      <c r="G41" s="9">
        <f>105.16+9.55</f>
        <v>114.71</v>
      </c>
      <c r="H41" s="9">
        <v>111.24</v>
      </c>
      <c r="I41" s="9"/>
      <c r="J41" s="26">
        <v>1170.43</v>
      </c>
      <c r="K41" s="26">
        <v>1349.3</v>
      </c>
    </row>
    <row r="42" spans="1:11" x14ac:dyDescent="0.25">
      <c r="A42" s="15">
        <v>34</v>
      </c>
      <c r="B42" s="2" t="s">
        <v>57</v>
      </c>
      <c r="C42" s="1">
        <v>995.71</v>
      </c>
      <c r="D42" s="1">
        <v>3</v>
      </c>
      <c r="E42" s="1">
        <v>1</v>
      </c>
      <c r="F42" s="9">
        <v>287.11</v>
      </c>
      <c r="G42" s="9">
        <f t="shared" ref="G42:G45" si="1">105.16+9.55</f>
        <v>114.71</v>
      </c>
      <c r="H42" s="9">
        <v>111.24</v>
      </c>
      <c r="I42" s="9"/>
      <c r="J42" s="27"/>
      <c r="K42" s="27"/>
    </row>
    <row r="43" spans="1:11" x14ac:dyDescent="0.25">
      <c r="A43" s="15">
        <v>35</v>
      </c>
      <c r="B43" s="2" t="s">
        <v>58</v>
      </c>
      <c r="C43" s="1">
        <v>995.71</v>
      </c>
      <c r="D43" s="1">
        <v>3</v>
      </c>
      <c r="E43" s="1">
        <v>1</v>
      </c>
      <c r="F43" s="9">
        <v>287.11</v>
      </c>
      <c r="G43" s="9">
        <f t="shared" si="1"/>
        <v>114.71</v>
      </c>
      <c r="H43" s="9">
        <v>111.24</v>
      </c>
      <c r="I43" s="9"/>
      <c r="J43" s="27"/>
      <c r="K43" s="27"/>
    </row>
    <row r="44" spans="1:11" x14ac:dyDescent="0.25">
      <c r="A44" s="15">
        <v>36</v>
      </c>
      <c r="B44" s="2" t="s">
        <v>59</v>
      </c>
      <c r="C44" s="1">
        <v>995.71</v>
      </c>
      <c r="D44" s="1">
        <v>3</v>
      </c>
      <c r="E44" s="1">
        <v>1</v>
      </c>
      <c r="F44" s="9">
        <v>287.11</v>
      </c>
      <c r="G44" s="9">
        <f t="shared" si="1"/>
        <v>114.71</v>
      </c>
      <c r="H44" s="9">
        <v>111.24</v>
      </c>
      <c r="I44" s="9"/>
      <c r="J44" s="27"/>
      <c r="K44" s="27"/>
    </row>
    <row r="45" spans="1:11" x14ac:dyDescent="0.25">
      <c r="A45" s="15">
        <v>37</v>
      </c>
      <c r="B45" s="2" t="s">
        <v>60</v>
      </c>
      <c r="C45" s="1">
        <v>995.71</v>
      </c>
      <c r="D45" s="1">
        <v>3</v>
      </c>
      <c r="E45" s="1">
        <v>1</v>
      </c>
      <c r="F45" s="9">
        <v>287.11</v>
      </c>
      <c r="G45" s="9">
        <f t="shared" si="1"/>
        <v>114.71</v>
      </c>
      <c r="H45" s="9">
        <v>111.24</v>
      </c>
      <c r="I45" s="9"/>
      <c r="J45" s="28"/>
      <c r="K45" s="28"/>
    </row>
    <row r="46" spans="1:11" x14ac:dyDescent="0.25">
      <c r="A46" s="15">
        <v>38</v>
      </c>
      <c r="B46" s="1" t="s">
        <v>61</v>
      </c>
      <c r="C46" s="1">
        <v>676.06</v>
      </c>
      <c r="D46" s="1">
        <v>3</v>
      </c>
      <c r="E46" s="1">
        <v>1</v>
      </c>
      <c r="F46" s="9">
        <v>113.46</v>
      </c>
      <c r="G46" s="9">
        <f>32.9+2.89</f>
        <v>35.79</v>
      </c>
      <c r="H46" s="9">
        <v>18.27</v>
      </c>
      <c r="I46" s="9">
        <v>172.08</v>
      </c>
      <c r="J46" s="18">
        <v>404.08</v>
      </c>
      <c r="K46" s="18">
        <v>261.5</v>
      </c>
    </row>
    <row r="47" spans="1:11" x14ac:dyDescent="0.25">
      <c r="A47" s="15">
        <v>39</v>
      </c>
      <c r="B47" s="1" t="s">
        <v>62</v>
      </c>
      <c r="C47" s="1">
        <v>452.73</v>
      </c>
      <c r="D47" s="1">
        <v>3</v>
      </c>
      <c r="E47" s="1">
        <v>1</v>
      </c>
      <c r="F47" s="9">
        <v>112.23</v>
      </c>
      <c r="G47" s="9">
        <f>26.9+3.15</f>
        <v>30.049999999999997</v>
      </c>
      <c r="H47" s="9">
        <v>11.49</v>
      </c>
      <c r="I47" s="9">
        <v>364.14</v>
      </c>
      <c r="J47" s="18">
        <v>211.56</v>
      </c>
      <c r="K47" s="18">
        <v>69</v>
      </c>
    </row>
    <row r="48" spans="1:11" x14ac:dyDescent="0.25">
      <c r="A48" s="15">
        <v>40</v>
      </c>
      <c r="B48" s="1" t="s">
        <v>64</v>
      </c>
      <c r="C48" s="1">
        <v>1072.0899999999999</v>
      </c>
      <c r="D48" s="1">
        <v>3</v>
      </c>
      <c r="E48" s="1">
        <v>1</v>
      </c>
      <c r="F48" s="9">
        <v>274.69</v>
      </c>
      <c r="G48" s="9">
        <v>20.93</v>
      </c>
      <c r="H48" s="9">
        <v>71.459999999999994</v>
      </c>
      <c r="I48" s="9">
        <v>801.81</v>
      </c>
      <c r="J48" s="9">
        <v>83.75</v>
      </c>
      <c r="K48" s="9"/>
    </row>
    <row r="49" spans="1:11" x14ac:dyDescent="0.25">
      <c r="A49" s="16"/>
      <c r="B49" s="19" t="s">
        <v>30</v>
      </c>
      <c r="F49" s="10"/>
      <c r="G49" s="10"/>
      <c r="H49" s="10"/>
      <c r="I49" s="10"/>
      <c r="J49" s="10"/>
      <c r="K49" s="10"/>
    </row>
    <row r="50" spans="1:11" x14ac:dyDescent="0.25">
      <c r="A50" s="15">
        <v>41</v>
      </c>
      <c r="B50" s="1" t="s">
        <v>67</v>
      </c>
      <c r="C50" s="1">
        <v>2126.1799999999998</v>
      </c>
      <c r="D50" s="1">
        <v>4</v>
      </c>
      <c r="E50" s="1">
        <v>3</v>
      </c>
      <c r="F50" s="9">
        <v>205.92</v>
      </c>
      <c r="G50" s="9">
        <f>144.7+22.52</f>
        <v>167.22</v>
      </c>
      <c r="H50" s="9">
        <v>19.440000000000001</v>
      </c>
      <c r="I50" s="9"/>
      <c r="J50" s="9">
        <f>202+12</f>
        <v>214</v>
      </c>
      <c r="K50" s="9">
        <v>645</v>
      </c>
    </row>
    <row r="51" spans="1:11" x14ac:dyDescent="0.25">
      <c r="A51" s="15">
        <v>42</v>
      </c>
      <c r="B51" s="1" t="s">
        <v>31</v>
      </c>
      <c r="C51" s="1">
        <v>563.47</v>
      </c>
      <c r="D51" s="1">
        <v>2.5</v>
      </c>
      <c r="E51" s="1">
        <v>1</v>
      </c>
      <c r="F51" s="9">
        <v>72.569999999999993</v>
      </c>
      <c r="G51" s="9">
        <v>1.67</v>
      </c>
      <c r="H51" s="9">
        <v>7.29</v>
      </c>
      <c r="I51" s="9"/>
      <c r="J51" s="26">
        <v>290</v>
      </c>
      <c r="K51" s="26">
        <v>638</v>
      </c>
    </row>
    <row r="52" spans="1:11" x14ac:dyDescent="0.25">
      <c r="A52" s="15">
        <v>43</v>
      </c>
      <c r="B52" s="1" t="s">
        <v>32</v>
      </c>
      <c r="C52" s="1">
        <v>563.47</v>
      </c>
      <c r="D52" s="1">
        <v>2.5</v>
      </c>
      <c r="E52" s="1">
        <v>1</v>
      </c>
      <c r="F52" s="9">
        <v>72.569999999999993</v>
      </c>
      <c r="G52" s="9">
        <v>1.67</v>
      </c>
      <c r="H52" s="9">
        <v>7.29</v>
      </c>
      <c r="I52" s="9"/>
      <c r="J52" s="28"/>
      <c r="K52" s="28"/>
    </row>
    <row r="53" spans="1:11" x14ac:dyDescent="0.25">
      <c r="A53" s="15">
        <v>44</v>
      </c>
      <c r="B53" s="1" t="s">
        <v>68</v>
      </c>
      <c r="C53" s="1">
        <v>498.99</v>
      </c>
      <c r="D53" s="1">
        <v>2</v>
      </c>
      <c r="E53" s="1">
        <v>1</v>
      </c>
      <c r="F53" s="9">
        <v>59.48</v>
      </c>
      <c r="G53" s="9">
        <f>37.21+9.76</f>
        <v>46.97</v>
      </c>
      <c r="H53" s="9">
        <v>3.6</v>
      </c>
      <c r="I53" s="9"/>
      <c r="J53" s="26">
        <f>382+16</f>
        <v>398</v>
      </c>
      <c r="K53" s="26">
        <v>602.5</v>
      </c>
    </row>
    <row r="54" spans="1:11" x14ac:dyDescent="0.25">
      <c r="A54" s="15">
        <v>45</v>
      </c>
      <c r="B54" s="1" t="s">
        <v>69</v>
      </c>
      <c r="C54" s="1">
        <v>499.06</v>
      </c>
      <c r="D54" s="1">
        <v>2</v>
      </c>
      <c r="E54" s="1">
        <v>1</v>
      </c>
      <c r="F54" s="9">
        <v>59.55</v>
      </c>
      <c r="G54" s="9">
        <f>30.12+5.32</f>
        <v>35.44</v>
      </c>
      <c r="H54" s="9">
        <v>3.6</v>
      </c>
      <c r="I54" s="9"/>
      <c r="J54" s="28"/>
      <c r="K54" s="28"/>
    </row>
    <row r="55" spans="1:11" x14ac:dyDescent="0.25">
      <c r="A55" s="15">
        <v>46</v>
      </c>
      <c r="B55" s="1" t="s">
        <v>33</v>
      </c>
      <c r="C55" s="1">
        <v>843</v>
      </c>
      <c r="D55" s="1">
        <v>4</v>
      </c>
      <c r="E55" s="1">
        <v>1</v>
      </c>
      <c r="F55" s="9">
        <v>93.45</v>
      </c>
      <c r="G55" s="9">
        <f>23.58+8.65</f>
        <v>32.229999999999997</v>
      </c>
      <c r="H55" s="9">
        <v>6</v>
      </c>
      <c r="I55" s="9"/>
      <c r="J55" s="9">
        <v>109</v>
      </c>
      <c r="K55" s="9">
        <v>109</v>
      </c>
    </row>
    <row r="56" spans="1:11" x14ac:dyDescent="0.25">
      <c r="F56" s="10"/>
      <c r="G56" s="10"/>
      <c r="H56" s="10"/>
      <c r="I56" s="10"/>
      <c r="J56" s="10"/>
      <c r="K56" s="10"/>
    </row>
    <row r="57" spans="1:11" ht="15.75" x14ac:dyDescent="0.25">
      <c r="B57" s="11" t="s">
        <v>34</v>
      </c>
      <c r="F57" s="10"/>
      <c r="G57" s="10"/>
      <c r="H57" s="10"/>
      <c r="I57" s="10"/>
      <c r="J57" s="10"/>
      <c r="K57" s="10"/>
    </row>
    <row r="58" spans="1:11" x14ac:dyDescent="0.25">
      <c r="F58" s="10"/>
      <c r="G58" s="10"/>
      <c r="H58" s="10"/>
      <c r="I58" s="10"/>
      <c r="J58" s="10"/>
      <c r="K58" s="10"/>
    </row>
    <row r="59" spans="1:11" x14ac:dyDescent="0.25">
      <c r="A59" s="15">
        <v>47</v>
      </c>
      <c r="B59" s="1" t="s">
        <v>70</v>
      </c>
      <c r="C59" s="1">
        <v>1001.98</v>
      </c>
      <c r="D59" s="1">
        <v>4</v>
      </c>
      <c r="E59" s="1">
        <v>2</v>
      </c>
      <c r="F59" s="9">
        <v>127.04</v>
      </c>
      <c r="G59" s="9">
        <f>54.94+14.1</f>
        <v>69.039999999999992</v>
      </c>
      <c r="H59" s="9">
        <v>17.28</v>
      </c>
      <c r="I59" s="9"/>
      <c r="J59" s="24">
        <v>1862</v>
      </c>
      <c r="K59" s="26">
        <v>500.5</v>
      </c>
    </row>
    <row r="60" spans="1:11" x14ac:dyDescent="0.25">
      <c r="A60" s="15">
        <v>48</v>
      </c>
      <c r="B60" s="1" t="s">
        <v>35</v>
      </c>
      <c r="C60" s="1">
        <v>1570.12</v>
      </c>
      <c r="D60" s="1">
        <v>4</v>
      </c>
      <c r="E60" s="1">
        <v>3</v>
      </c>
      <c r="F60" s="9">
        <v>201.14</v>
      </c>
      <c r="G60" s="9">
        <f>121.68+46.12</f>
        <v>167.8</v>
      </c>
      <c r="H60" s="9">
        <v>40.32</v>
      </c>
      <c r="I60" s="9"/>
      <c r="J60" s="40"/>
      <c r="K60" s="27"/>
    </row>
    <row r="61" spans="1:11" x14ac:dyDescent="0.25">
      <c r="A61" s="15">
        <f t="shared" ref="A61:A65" si="2">A60+1</f>
        <v>49</v>
      </c>
      <c r="B61" s="1" t="s">
        <v>71</v>
      </c>
      <c r="C61" s="1">
        <v>1001.98</v>
      </c>
      <c r="D61" s="1">
        <v>4</v>
      </c>
      <c r="E61" s="1">
        <v>2</v>
      </c>
      <c r="F61" s="9">
        <v>127.04</v>
      </c>
      <c r="G61" s="9">
        <f>54.94+14.1</f>
        <v>69.039999999999992</v>
      </c>
      <c r="H61" s="9">
        <v>17.28</v>
      </c>
      <c r="I61" s="9"/>
      <c r="J61" s="40"/>
      <c r="K61" s="27"/>
    </row>
    <row r="62" spans="1:11" x14ac:dyDescent="0.25">
      <c r="A62" s="15">
        <f t="shared" si="2"/>
        <v>50</v>
      </c>
      <c r="B62" s="1" t="s">
        <v>72</v>
      </c>
      <c r="C62" s="1">
        <v>1570.12</v>
      </c>
      <c r="D62" s="1">
        <v>4</v>
      </c>
      <c r="E62" s="1">
        <v>3</v>
      </c>
      <c r="F62" s="9">
        <v>201.14</v>
      </c>
      <c r="G62" s="9">
        <f>121.68+46.12</f>
        <v>167.8</v>
      </c>
      <c r="H62" s="9">
        <v>40.32</v>
      </c>
      <c r="I62" s="9"/>
      <c r="J62" s="25"/>
      <c r="K62" s="28"/>
    </row>
    <row r="63" spans="1:11" x14ac:dyDescent="0.25">
      <c r="A63" s="15">
        <f t="shared" si="2"/>
        <v>51</v>
      </c>
      <c r="B63" s="1" t="s">
        <v>36</v>
      </c>
      <c r="C63" s="1">
        <v>2847.27</v>
      </c>
      <c r="D63" s="1">
        <v>4</v>
      </c>
      <c r="E63" s="1">
        <v>4</v>
      </c>
      <c r="F63" s="9">
        <v>336.08</v>
      </c>
      <c r="G63" s="9">
        <f>184.23+21.28</f>
        <v>205.51</v>
      </c>
      <c r="H63" s="9">
        <v>31.05</v>
      </c>
      <c r="I63" s="9"/>
      <c r="J63" s="24">
        <v>1757</v>
      </c>
      <c r="K63" s="24">
        <v>1250</v>
      </c>
    </row>
    <row r="64" spans="1:11" x14ac:dyDescent="0.25">
      <c r="A64" s="15">
        <f t="shared" si="2"/>
        <v>52</v>
      </c>
      <c r="B64" s="1" t="s">
        <v>37</v>
      </c>
      <c r="C64" s="1">
        <v>3548.9</v>
      </c>
      <c r="D64" s="1">
        <v>4</v>
      </c>
      <c r="E64" s="1">
        <v>5</v>
      </c>
      <c r="F64" s="9">
        <v>410.34</v>
      </c>
      <c r="G64" s="9">
        <f>268.54+23.97</f>
        <v>292.51</v>
      </c>
      <c r="H64" s="9">
        <v>37.799999999999997</v>
      </c>
      <c r="I64" s="9"/>
      <c r="J64" s="40"/>
      <c r="K64" s="40"/>
    </row>
    <row r="65" spans="1:11" x14ac:dyDescent="0.25">
      <c r="A65" s="17">
        <f t="shared" si="2"/>
        <v>53</v>
      </c>
      <c r="B65" s="1" t="s">
        <v>38</v>
      </c>
      <c r="C65" s="1">
        <v>2680.74</v>
      </c>
      <c r="D65" s="1">
        <v>4</v>
      </c>
      <c r="E65" s="1">
        <v>4</v>
      </c>
      <c r="F65" s="9"/>
      <c r="G65" s="9">
        <f>208.98+17.6</f>
        <v>226.57999999999998</v>
      </c>
      <c r="H65" s="9">
        <v>30.24</v>
      </c>
      <c r="I65" s="9"/>
      <c r="J65" s="25"/>
      <c r="K65" s="25"/>
    </row>
    <row r="66" spans="1:11" x14ac:dyDescent="0.25">
      <c r="A66" s="1"/>
      <c r="B66" s="1"/>
      <c r="C66" s="1"/>
      <c r="D66" s="1"/>
      <c r="E66" s="1"/>
      <c r="F66" s="9"/>
      <c r="G66" s="9"/>
      <c r="H66" s="9"/>
      <c r="I66" s="9"/>
      <c r="J66" s="9"/>
      <c r="K66" s="9"/>
    </row>
    <row r="67" spans="1:11" ht="15.75" x14ac:dyDescent="0.25">
      <c r="B67" s="11" t="s">
        <v>39</v>
      </c>
      <c r="F67" s="10"/>
      <c r="G67" s="10"/>
      <c r="H67" s="10"/>
      <c r="I67" s="10"/>
      <c r="J67" s="10"/>
      <c r="K67" s="10"/>
    </row>
    <row r="68" spans="1:11" x14ac:dyDescent="0.25">
      <c r="F68" s="10"/>
      <c r="G68" s="10"/>
      <c r="H68" s="10"/>
      <c r="I68" s="10"/>
      <c r="J68" s="10"/>
      <c r="K68" s="10"/>
    </row>
    <row r="69" spans="1:11" x14ac:dyDescent="0.25">
      <c r="A69" s="15">
        <v>54</v>
      </c>
      <c r="B69" s="1" t="s">
        <v>40</v>
      </c>
      <c r="C69" s="1">
        <v>2431.2199999999998</v>
      </c>
      <c r="D69" s="1">
        <v>4</v>
      </c>
      <c r="E69" s="1">
        <v>3</v>
      </c>
      <c r="F69" s="9">
        <v>294.49</v>
      </c>
      <c r="G69" s="1">
        <v>18.22</v>
      </c>
      <c r="H69" s="9">
        <v>30.96</v>
      </c>
      <c r="I69" s="9"/>
      <c r="J69" s="9">
        <v>623.49</v>
      </c>
      <c r="K69" s="9">
        <v>503.3</v>
      </c>
    </row>
    <row r="70" spans="1:11" x14ac:dyDescent="0.25">
      <c r="B70" s="20" t="s">
        <v>74</v>
      </c>
    </row>
    <row r="71" spans="1:11" x14ac:dyDescent="0.25">
      <c r="A71" s="15">
        <v>55</v>
      </c>
      <c r="B71" s="1" t="s">
        <v>73</v>
      </c>
      <c r="C71" s="1">
        <v>1533.56</v>
      </c>
      <c r="D71" s="1">
        <v>4</v>
      </c>
      <c r="E71" s="1">
        <v>1</v>
      </c>
      <c r="F71" s="1">
        <v>132.91999999999999</v>
      </c>
      <c r="G71" s="1">
        <v>7.2</v>
      </c>
      <c r="H71" s="1">
        <v>25.09</v>
      </c>
      <c r="I71" s="1">
        <v>513.4</v>
      </c>
      <c r="J71" s="1">
        <v>94.06</v>
      </c>
      <c r="K71" s="1"/>
    </row>
    <row r="72" spans="1:11" x14ac:dyDescent="0.25">
      <c r="A72" s="15">
        <v>56</v>
      </c>
      <c r="B72" s="1" t="s">
        <v>76</v>
      </c>
      <c r="C72" s="1">
        <v>722.3</v>
      </c>
      <c r="D72" s="1">
        <v>4</v>
      </c>
      <c r="E72" s="1">
        <v>1</v>
      </c>
      <c r="F72" s="1">
        <v>103.7</v>
      </c>
      <c r="G72" s="1">
        <v>36.25</v>
      </c>
      <c r="H72" s="1">
        <v>24.6</v>
      </c>
      <c r="I72" s="1">
        <v>129.69999999999999</v>
      </c>
      <c r="J72" s="1">
        <v>186.4</v>
      </c>
      <c r="K72" s="1"/>
    </row>
    <row r="73" spans="1:11" x14ac:dyDescent="0.25">
      <c r="A73" s="15">
        <v>57</v>
      </c>
      <c r="B73" s="21" t="s">
        <v>77</v>
      </c>
      <c r="C73" s="21">
        <v>171.79</v>
      </c>
      <c r="D73" s="21">
        <v>2</v>
      </c>
      <c r="E73" s="21">
        <v>1</v>
      </c>
      <c r="F73" s="21">
        <v>17</v>
      </c>
      <c r="G73" s="21"/>
      <c r="H73" s="21">
        <v>1</v>
      </c>
      <c r="I73" s="21"/>
      <c r="J73" s="21">
        <v>107</v>
      </c>
      <c r="K73" s="21">
        <v>300</v>
      </c>
    </row>
    <row r="74" spans="1:11" x14ac:dyDescent="0.25">
      <c r="A74" s="15">
        <v>58</v>
      </c>
      <c r="B74" s="21" t="s">
        <v>78</v>
      </c>
      <c r="C74" s="21"/>
      <c r="D74" s="21"/>
      <c r="E74" s="21"/>
      <c r="F74" s="21"/>
      <c r="G74" s="21"/>
      <c r="H74" s="21"/>
      <c r="I74" s="21"/>
      <c r="J74" s="21">
        <v>37.25</v>
      </c>
      <c r="K74" s="21"/>
    </row>
    <row r="75" spans="1:11" x14ac:dyDescent="0.25">
      <c r="A75" s="15">
        <v>59</v>
      </c>
      <c r="B75" s="21" t="s">
        <v>79</v>
      </c>
      <c r="C75" s="21"/>
      <c r="D75" s="21"/>
      <c r="E75" s="21"/>
      <c r="F75" s="21"/>
      <c r="G75" s="21"/>
      <c r="H75" s="21"/>
      <c r="I75" s="21"/>
      <c r="J75" s="21">
        <v>63.9</v>
      </c>
      <c r="K75" s="21">
        <v>957</v>
      </c>
    </row>
    <row r="76" spans="1:11" x14ac:dyDescent="0.25">
      <c r="A76" s="1"/>
      <c r="B76" s="22" t="s">
        <v>63</v>
      </c>
      <c r="C76" s="22">
        <f t="shared" ref="C76:K76" si="3">SUM(C7:C75)</f>
        <v>78258.080000000002</v>
      </c>
      <c r="D76" s="22">
        <f t="shared" si="3"/>
        <v>204</v>
      </c>
      <c r="E76" s="22">
        <f t="shared" si="3"/>
        <v>116</v>
      </c>
      <c r="F76" s="23">
        <f t="shared" si="3"/>
        <v>10528.1</v>
      </c>
      <c r="G76" s="23">
        <f t="shared" si="3"/>
        <v>4290.5200000000004</v>
      </c>
      <c r="H76" s="23">
        <f t="shared" si="3"/>
        <v>1597.0399999999995</v>
      </c>
      <c r="I76" s="23">
        <f t="shared" si="3"/>
        <v>3880.1099999999997</v>
      </c>
      <c r="J76" s="23">
        <f t="shared" si="3"/>
        <v>15897.699999999997</v>
      </c>
      <c r="K76" s="23">
        <f t="shared" si="3"/>
        <v>19193.439999999999</v>
      </c>
    </row>
    <row r="77" spans="1:11" x14ac:dyDescent="0.25">
      <c r="F77" s="10"/>
      <c r="G77" s="10"/>
      <c r="H77" s="10"/>
      <c r="I77" s="10"/>
      <c r="J77" s="10"/>
      <c r="K77" s="10"/>
    </row>
    <row r="78" spans="1:11" x14ac:dyDescent="0.25">
      <c r="G78" s="10"/>
      <c r="I78" s="10"/>
    </row>
  </sheetData>
  <mergeCells count="30">
    <mergeCell ref="J41:J45"/>
    <mergeCell ref="K41:K45"/>
    <mergeCell ref="J63:J65"/>
    <mergeCell ref="K63:K65"/>
    <mergeCell ref="J51:J52"/>
    <mergeCell ref="K51:K52"/>
    <mergeCell ref="J53:J54"/>
    <mergeCell ref="K53:K54"/>
    <mergeCell ref="J59:J62"/>
    <mergeCell ref="K59:K62"/>
    <mergeCell ref="A4:A5"/>
    <mergeCell ref="A6:B6"/>
    <mergeCell ref="C4:I4"/>
    <mergeCell ref="I12:I13"/>
    <mergeCell ref="J39:J40"/>
    <mergeCell ref="K39:K40"/>
    <mergeCell ref="J31:J35"/>
    <mergeCell ref="K31:K35"/>
    <mergeCell ref="B4:B5"/>
    <mergeCell ref="J4:K4"/>
    <mergeCell ref="J27:J28"/>
    <mergeCell ref="K27:K28"/>
    <mergeCell ref="K9:K10"/>
    <mergeCell ref="J12:J13"/>
    <mergeCell ref="J14:J15"/>
    <mergeCell ref="J22:J23"/>
    <mergeCell ref="K22:K23"/>
    <mergeCell ref="K12:K13"/>
    <mergeCell ref="J25:J26"/>
    <mergeCell ref="K25:K26"/>
  </mergeCells>
  <pageMargins left="0.19685039370078741" right="0.19685039370078741" top="0.55118110236220474" bottom="0.55118110236220474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Kossińska Anna</dc:creator>
  <cp:lastModifiedBy>office7</cp:lastModifiedBy>
  <cp:lastPrinted>2024-01-16T11:45:31Z</cp:lastPrinted>
  <dcterms:created xsi:type="dcterms:W3CDTF">2017-02-20T12:58:57Z</dcterms:created>
  <dcterms:modified xsi:type="dcterms:W3CDTF">2024-01-16T11:46:23Z</dcterms:modified>
</cp:coreProperties>
</file>